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308" windowHeight="10512" activeTab="0"/>
  </bookViews>
  <sheets>
    <sheet name="Road Millage Funding" sheetId="1" r:id="rId1"/>
    <sheet name="Existing Taxes" sheetId="2" r:id="rId2"/>
    <sheet name="Local Rd Program" sheetId="3" r:id="rId3"/>
  </sheets>
  <definedNames>
    <definedName name="_xlnm.Print_Area" localSheetId="2">'Local Rd Program'!$A$1:$I$25</definedName>
    <definedName name="_xlnm.Print_Area" localSheetId="0">'Road Millage Funding'!$A$1:$H$45</definedName>
  </definedNames>
  <calcPr fullCalcOnLoad="1"/>
</workbook>
</file>

<file path=xl/sharedStrings.xml><?xml version="1.0" encoding="utf-8"?>
<sst xmlns="http://schemas.openxmlformats.org/spreadsheetml/2006/main" count="130" uniqueCount="62">
  <si>
    <t>Ann Arbor</t>
  </si>
  <si>
    <t>Twp.</t>
  </si>
  <si>
    <t>Augusta</t>
  </si>
  <si>
    <t>Bridgewater</t>
  </si>
  <si>
    <t>Dexter</t>
  </si>
  <si>
    <t>Freedom</t>
  </si>
  <si>
    <t>Lima</t>
  </si>
  <si>
    <t>Lodi</t>
  </si>
  <si>
    <t>Lyndon</t>
  </si>
  <si>
    <t>Manchester</t>
  </si>
  <si>
    <t>Northfield</t>
  </si>
  <si>
    <t>Pittsfield</t>
  </si>
  <si>
    <t>Salem</t>
  </si>
  <si>
    <t>Saline</t>
  </si>
  <si>
    <t>Scio</t>
  </si>
  <si>
    <t>Sharon</t>
  </si>
  <si>
    <t>Superior</t>
  </si>
  <si>
    <t>Sylvan</t>
  </si>
  <si>
    <t>Webster</t>
  </si>
  <si>
    <t>York</t>
  </si>
  <si>
    <t>Ypsilanti</t>
  </si>
  <si>
    <t>Total</t>
  </si>
  <si>
    <t xml:space="preserve">2008 Taxable </t>
  </si>
  <si>
    <t>Valuation</t>
  </si>
  <si>
    <t>City/Village</t>
  </si>
  <si>
    <t>Barton Hills</t>
  </si>
  <si>
    <t>Chelsea</t>
  </si>
  <si>
    <t>Milan</t>
  </si>
  <si>
    <t>Countywide Totals</t>
  </si>
  <si>
    <t>WCC Tax</t>
  </si>
  <si>
    <t>ISD Tax</t>
  </si>
  <si>
    <t>Ann Arbor District Library</t>
  </si>
  <si>
    <t>Chelsea District Library</t>
  </si>
  <si>
    <t>Dexter District Library</t>
  </si>
  <si>
    <t>Manchester District Library</t>
  </si>
  <si>
    <t>Milan District Library</t>
  </si>
  <si>
    <t>Saline District Library</t>
  </si>
  <si>
    <t>Ypsilanti District Library</t>
  </si>
  <si>
    <t>Mills</t>
  </si>
  <si>
    <t>2008 Revenue</t>
  </si>
  <si>
    <t>1/2 Mill</t>
  </si>
  <si>
    <t>for Roads</t>
  </si>
  <si>
    <t>Percentage of</t>
  </si>
  <si>
    <t>Total Tax</t>
  </si>
  <si>
    <t>One Mill</t>
  </si>
  <si>
    <t>Rank</t>
  </si>
  <si>
    <t>Saline Township passed a township road millage in August of 2008 assessing tax payers 1.0 mills for 5 years (2008-2012)</t>
  </si>
  <si>
    <t>Total Township</t>
  </si>
  <si>
    <t>Agreement Amount</t>
  </si>
  <si>
    <t>2008 Twp Agreement</t>
  </si>
  <si>
    <t>Contribution - Local Roads</t>
  </si>
  <si>
    <t>WCRC 2008 Local</t>
  </si>
  <si>
    <t>Road Match</t>
  </si>
  <si>
    <t>Township</t>
  </si>
  <si>
    <t>Cities</t>
  </si>
  <si>
    <t>District 1</t>
  </si>
  <si>
    <t>District 2</t>
  </si>
  <si>
    <t>District 3</t>
  </si>
  <si>
    <t xml:space="preserve">District 4 </t>
  </si>
  <si>
    <t xml:space="preserve">District 5 </t>
  </si>
  <si>
    <t>Commissioner Districts</t>
  </si>
  <si>
    <t xml:space="preserve">2013 Taxable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</si>
</sst>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0"/>
    <numFmt numFmtId="167" formatCode="0.0000"/>
    <numFmt numFmtId="168" formatCode="&quot;$&quot;#,##0.0000"/>
    <numFmt numFmtId="169" formatCode="&quot;$&quot;#,##0.000"/>
    <numFmt numFmtId="170" formatCode="&quot;$&quot;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i/>
      <sz val="18"/>
      <color indexed="10"/>
      <name val="Arial"/>
      <family val="2"/>
    </font>
    <font>
      <i/>
      <sz val="16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3" fillId="0" borderId="15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166" fontId="3" fillId="0" borderId="28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3" fillId="0" borderId="16" xfId="0" applyNumberFormat="1" applyFont="1" applyBorder="1" applyAlignment="1">
      <alignment/>
    </xf>
    <xf numFmtId="165" fontId="3" fillId="0" borderId="19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5" fillId="0" borderId="23" xfId="0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7" fontId="3" fillId="0" borderId="0" xfId="0" applyNumberFormat="1" applyFont="1" applyAlignment="1">
      <alignment horizontal="center"/>
    </xf>
    <xf numFmtId="0" fontId="3" fillId="0" borderId="24" xfId="0" applyFont="1" applyBorder="1" applyAlignment="1">
      <alignment/>
    </xf>
    <xf numFmtId="165" fontId="3" fillId="0" borderId="15" xfId="0" applyNumberFormat="1" applyFont="1" applyBorder="1" applyAlignment="1">
      <alignment/>
    </xf>
    <xf numFmtId="167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165" fontId="3" fillId="0" borderId="19" xfId="0" applyNumberFormat="1" applyFont="1" applyBorder="1" applyAlignment="1">
      <alignment/>
    </xf>
    <xf numFmtId="167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165" fontId="3" fillId="0" borderId="22" xfId="0" applyNumberFormat="1" applyFont="1" applyBorder="1" applyAlignment="1">
      <alignment/>
    </xf>
    <xf numFmtId="167" fontId="3" fillId="0" borderId="22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7" fontId="3" fillId="0" borderId="26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center"/>
    </xf>
    <xf numFmtId="167" fontId="3" fillId="0" borderId="28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/>
    </xf>
    <xf numFmtId="4" fontId="3" fillId="0" borderId="28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/>
    </xf>
    <xf numFmtId="10" fontId="3" fillId="0" borderId="1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0" fontId="3" fillId="0" borderId="19" xfId="0" applyNumberFormat="1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0" fontId="6" fillId="0" borderId="19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26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64" fontId="4" fillId="0" borderId="11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65" fontId="3" fillId="33" borderId="18" xfId="0" applyNumberFormat="1" applyFont="1" applyFill="1" applyBorder="1" applyAlignment="1">
      <alignment horizontal="center"/>
    </xf>
    <xf numFmtId="165" fontId="3" fillId="33" borderId="29" xfId="0" applyNumberFormat="1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65" fontId="3" fillId="34" borderId="18" xfId="0" applyNumberFormat="1" applyFont="1" applyFill="1" applyBorder="1" applyAlignment="1">
      <alignment horizontal="center"/>
    </xf>
    <xf numFmtId="165" fontId="3" fillId="34" borderId="29" xfId="0" applyNumberFormat="1" applyFont="1" applyFill="1" applyBorder="1" applyAlignment="1">
      <alignment horizontal="center"/>
    </xf>
    <xf numFmtId="164" fontId="3" fillId="34" borderId="19" xfId="0" applyNumberFormat="1" applyFont="1" applyFill="1" applyBorder="1" applyAlignment="1">
      <alignment horizontal="center"/>
    </xf>
    <xf numFmtId="164" fontId="3" fillId="34" borderId="18" xfId="0" applyNumberFormat="1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165" fontId="3" fillId="34" borderId="31" xfId="0" applyNumberFormat="1" applyFont="1" applyFill="1" applyBorder="1" applyAlignment="1">
      <alignment horizontal="center"/>
    </xf>
    <xf numFmtId="165" fontId="3" fillId="34" borderId="32" xfId="0" applyNumberFormat="1" applyFon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3" fillId="34" borderId="16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165" fontId="3" fillId="35" borderId="18" xfId="0" applyNumberFormat="1" applyFont="1" applyFill="1" applyBorder="1" applyAlignment="1">
      <alignment horizontal="center"/>
    </xf>
    <xf numFmtId="165" fontId="3" fillId="35" borderId="29" xfId="0" applyNumberFormat="1" applyFont="1" applyFill="1" applyBorder="1" applyAlignment="1">
      <alignment horizontal="center"/>
    </xf>
    <xf numFmtId="164" fontId="3" fillId="35" borderId="19" xfId="0" applyNumberFormat="1" applyFont="1" applyFill="1" applyBorder="1" applyAlignment="1">
      <alignment horizontal="center"/>
    </xf>
    <xf numFmtId="164" fontId="3" fillId="35" borderId="18" xfId="0" applyNumberFormat="1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165" fontId="3" fillId="36" borderId="18" xfId="0" applyNumberFormat="1" applyFont="1" applyFill="1" applyBorder="1" applyAlignment="1">
      <alignment horizontal="center"/>
    </xf>
    <xf numFmtId="165" fontId="3" fillId="36" borderId="29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/>
    </xf>
    <xf numFmtId="164" fontId="3" fillId="36" borderId="18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165" fontId="3" fillId="33" borderId="0" xfId="0" applyNumberFormat="1" applyFont="1" applyFill="1" applyAlignment="1">
      <alignment horizontal="center"/>
    </xf>
    <xf numFmtId="165" fontId="3" fillId="34" borderId="0" xfId="0" applyNumberFormat="1" applyFont="1" applyFill="1" applyAlignment="1">
      <alignment horizontal="center"/>
    </xf>
    <xf numFmtId="165" fontId="3" fillId="36" borderId="0" xfId="0" applyNumberFormat="1" applyFont="1" applyFill="1" applyAlignment="1">
      <alignment horizontal="center"/>
    </xf>
    <xf numFmtId="165" fontId="3" fillId="35" borderId="0" xfId="0" applyNumberFormat="1" applyFont="1" applyFill="1" applyAlignment="1">
      <alignment horizontal="center"/>
    </xf>
    <xf numFmtId="165" fontId="3" fillId="34" borderId="0" xfId="44" applyNumberFormat="1" applyFont="1" applyFill="1" applyAlignment="1">
      <alignment horizontal="center"/>
    </xf>
    <xf numFmtId="165" fontId="3" fillId="33" borderId="0" xfId="44" applyNumberFormat="1" applyFont="1" applyFill="1" applyAlignment="1">
      <alignment horizontal="center"/>
    </xf>
    <xf numFmtId="165" fontId="3" fillId="35" borderId="0" xfId="44" applyNumberFormat="1" applyFont="1" applyFill="1" applyAlignment="1">
      <alignment horizontal="center"/>
    </xf>
    <xf numFmtId="165" fontId="3" fillId="36" borderId="0" xfId="44" applyNumberFormat="1" applyFont="1" applyFill="1" applyAlignment="1">
      <alignment horizontal="center"/>
    </xf>
    <xf numFmtId="165" fontId="3" fillId="0" borderId="0" xfId="44" applyNumberFormat="1" applyFont="1" applyAlignment="1">
      <alignment horizontal="center"/>
    </xf>
    <xf numFmtId="0" fontId="3" fillId="12" borderId="17" xfId="0" applyFont="1" applyFill="1" applyBorder="1" applyAlignment="1">
      <alignment horizontal="center"/>
    </xf>
    <xf numFmtId="165" fontId="3" fillId="12" borderId="18" xfId="0" applyNumberFormat="1" applyFont="1" applyFill="1" applyBorder="1" applyAlignment="1">
      <alignment horizontal="center"/>
    </xf>
    <xf numFmtId="165" fontId="3" fillId="12" borderId="29" xfId="0" applyNumberFormat="1" applyFont="1" applyFill="1" applyBorder="1" applyAlignment="1">
      <alignment horizontal="center"/>
    </xf>
    <xf numFmtId="164" fontId="3" fillId="12" borderId="19" xfId="0" applyNumberFormat="1" applyFont="1" applyFill="1" applyBorder="1" applyAlignment="1">
      <alignment horizontal="center"/>
    </xf>
    <xf numFmtId="164" fontId="3" fillId="12" borderId="18" xfId="0" applyNumberFormat="1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165" fontId="3" fillId="12" borderId="21" xfId="0" applyNumberFormat="1" applyFont="1" applyFill="1" applyBorder="1" applyAlignment="1">
      <alignment horizontal="center"/>
    </xf>
    <xf numFmtId="165" fontId="3" fillId="12" borderId="33" xfId="0" applyNumberFormat="1" applyFont="1" applyFill="1" applyBorder="1" applyAlignment="1">
      <alignment horizontal="center"/>
    </xf>
    <xf numFmtId="164" fontId="3" fillId="12" borderId="22" xfId="0" applyNumberFormat="1" applyFont="1" applyFill="1" applyBorder="1" applyAlignment="1">
      <alignment horizontal="center"/>
    </xf>
    <xf numFmtId="164" fontId="3" fillId="12" borderId="21" xfId="0" applyNumberFormat="1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165" fontId="3" fillId="12" borderId="0" xfId="0" applyNumberFormat="1" applyFont="1" applyFill="1" applyAlignment="1">
      <alignment horizontal="center"/>
    </xf>
    <xf numFmtId="165" fontId="3" fillId="12" borderId="0" xfId="44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44" fontId="3" fillId="0" borderId="0" xfId="44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7.57421875" style="15" customWidth="1"/>
    <col min="2" max="2" width="31.7109375" style="25" customWidth="1"/>
    <col min="3" max="8" width="26.7109375" style="2" customWidth="1"/>
  </cols>
  <sheetData>
    <row r="1" spans="1:2" ht="23.25" thickBot="1">
      <c r="A1" s="97" t="s">
        <v>53</v>
      </c>
      <c r="B1" s="96" t="s">
        <v>61</v>
      </c>
    </row>
    <row r="2" spans="1:8" ht="23.25" thickBot="1">
      <c r="A2" s="3"/>
      <c r="B2" s="21" t="s">
        <v>23</v>
      </c>
      <c r="C2" s="4">
        <v>0.2</v>
      </c>
      <c r="D2" s="5">
        <v>0.3</v>
      </c>
      <c r="E2" s="5">
        <v>0.4</v>
      </c>
      <c r="F2" s="5">
        <v>0.5</v>
      </c>
      <c r="G2" s="5">
        <v>0.6</v>
      </c>
      <c r="H2" s="6">
        <v>0.7</v>
      </c>
    </row>
    <row r="3" spans="1:8" ht="22.5">
      <c r="A3" s="108" t="s">
        <v>0</v>
      </c>
      <c r="B3" s="109">
        <v>482650050</v>
      </c>
      <c r="C3" s="110">
        <f>(B3*$C$2)/1000</f>
        <v>96530.01</v>
      </c>
      <c r="D3" s="111">
        <f>(B3*$D$2)/1000</f>
        <v>144795.015</v>
      </c>
      <c r="E3" s="111">
        <f>(B3*$E$2)/1000</f>
        <v>193060.02</v>
      </c>
      <c r="F3" s="111">
        <f>(B3*$F$2)/1000</f>
        <v>241325.025</v>
      </c>
      <c r="G3" s="111">
        <f>(B3*$G$2)/1000</f>
        <v>289590.03</v>
      </c>
      <c r="H3" s="112">
        <f>(B3*$H$2)/1000</f>
        <v>337855.035</v>
      </c>
    </row>
    <row r="4" spans="1:8" ht="22.5">
      <c r="A4" s="136" t="s">
        <v>2</v>
      </c>
      <c r="B4" s="137">
        <v>200848017</v>
      </c>
      <c r="C4" s="138">
        <f aca="true" t="shared" si="0" ref="C4:C22">(B4*$C$2)/1000</f>
        <v>40169.6034</v>
      </c>
      <c r="D4" s="139">
        <f aca="true" t="shared" si="1" ref="D4:D22">(B4*$D$2)/1000</f>
        <v>60254.4051</v>
      </c>
      <c r="E4" s="139">
        <f aca="true" t="shared" si="2" ref="E4:E22">(B4*$E$2)/1000</f>
        <v>80339.2068</v>
      </c>
      <c r="F4" s="139">
        <f aca="true" t="shared" si="3" ref="F4:F22">(B4*$F$2)/1000</f>
        <v>100424.0085</v>
      </c>
      <c r="G4" s="139">
        <f aca="true" t="shared" si="4" ref="G4:G22">(B4*$G$2)/1000</f>
        <v>120508.8102</v>
      </c>
      <c r="H4" s="140">
        <f aca="true" t="shared" si="5" ref="H4:H22">(B4*$H$2)/1000</f>
        <v>140593.61190000002</v>
      </c>
    </row>
    <row r="5" spans="1:8" ht="22.5">
      <c r="A5" s="113" t="s">
        <v>3</v>
      </c>
      <c r="B5" s="114">
        <v>94334800</v>
      </c>
      <c r="C5" s="115">
        <f t="shared" si="0"/>
        <v>18866.96</v>
      </c>
      <c r="D5" s="116">
        <f t="shared" si="1"/>
        <v>28300.44</v>
      </c>
      <c r="E5" s="116">
        <f t="shared" si="2"/>
        <v>37733.92</v>
      </c>
      <c r="F5" s="116">
        <f t="shared" si="3"/>
        <v>47167.4</v>
      </c>
      <c r="G5" s="116">
        <f t="shared" si="4"/>
        <v>56600.88</v>
      </c>
      <c r="H5" s="117">
        <f t="shared" si="5"/>
        <v>66034.35999999999</v>
      </c>
    </row>
    <row r="6" spans="1:8" ht="22.5">
      <c r="A6" s="98" t="s">
        <v>4</v>
      </c>
      <c r="B6" s="99">
        <v>339238532</v>
      </c>
      <c r="C6" s="100">
        <f t="shared" si="0"/>
        <v>67847.70640000001</v>
      </c>
      <c r="D6" s="101">
        <f t="shared" si="1"/>
        <v>101771.5596</v>
      </c>
      <c r="E6" s="101">
        <f t="shared" si="2"/>
        <v>135695.41280000002</v>
      </c>
      <c r="F6" s="101">
        <f t="shared" si="3"/>
        <v>169619.266</v>
      </c>
      <c r="G6" s="101">
        <f t="shared" si="4"/>
        <v>203543.1192</v>
      </c>
      <c r="H6" s="102">
        <f t="shared" si="5"/>
        <v>237466.97239999997</v>
      </c>
    </row>
    <row r="7" spans="1:8" ht="22.5">
      <c r="A7" s="113" t="s">
        <v>5</v>
      </c>
      <c r="B7" s="114">
        <v>100953350</v>
      </c>
      <c r="C7" s="115">
        <f t="shared" si="0"/>
        <v>20190.67</v>
      </c>
      <c r="D7" s="116">
        <f t="shared" si="1"/>
        <v>30286.005</v>
      </c>
      <c r="E7" s="116">
        <f t="shared" si="2"/>
        <v>40381.34</v>
      </c>
      <c r="F7" s="116">
        <f t="shared" si="3"/>
        <v>50476.675</v>
      </c>
      <c r="G7" s="116">
        <f t="shared" si="4"/>
        <v>60572.01</v>
      </c>
      <c r="H7" s="117">
        <f t="shared" si="5"/>
        <v>70667.345</v>
      </c>
    </row>
    <row r="8" spans="1:8" ht="22.5">
      <c r="A8" s="98" t="s">
        <v>6</v>
      </c>
      <c r="B8" s="99">
        <v>189957624</v>
      </c>
      <c r="C8" s="100">
        <f t="shared" si="0"/>
        <v>37991.52480000001</v>
      </c>
      <c r="D8" s="101">
        <f t="shared" si="1"/>
        <v>56987.2872</v>
      </c>
      <c r="E8" s="101">
        <f t="shared" si="2"/>
        <v>75983.04960000001</v>
      </c>
      <c r="F8" s="101">
        <f t="shared" si="3"/>
        <v>94978.812</v>
      </c>
      <c r="G8" s="101">
        <f t="shared" si="4"/>
        <v>113974.5744</v>
      </c>
      <c r="H8" s="102">
        <f t="shared" si="5"/>
        <v>132970.3368</v>
      </c>
    </row>
    <row r="9" spans="1:8" ht="22.5">
      <c r="A9" s="113" t="s">
        <v>7</v>
      </c>
      <c r="B9" s="114">
        <v>376429300</v>
      </c>
      <c r="C9" s="115">
        <f t="shared" si="0"/>
        <v>75285.86</v>
      </c>
      <c r="D9" s="116">
        <f t="shared" si="1"/>
        <v>112928.79</v>
      </c>
      <c r="E9" s="116">
        <f t="shared" si="2"/>
        <v>150571.72</v>
      </c>
      <c r="F9" s="116">
        <f t="shared" si="3"/>
        <v>188214.65</v>
      </c>
      <c r="G9" s="116">
        <f t="shared" si="4"/>
        <v>225857.58</v>
      </c>
      <c r="H9" s="117">
        <f t="shared" si="5"/>
        <v>263500.50999999995</v>
      </c>
    </row>
    <row r="10" spans="1:8" ht="22.5">
      <c r="A10" s="98" t="s">
        <v>8</v>
      </c>
      <c r="B10" s="99">
        <v>130967000</v>
      </c>
      <c r="C10" s="100">
        <f t="shared" si="0"/>
        <v>26193.4</v>
      </c>
      <c r="D10" s="101">
        <f t="shared" si="1"/>
        <v>39290.1</v>
      </c>
      <c r="E10" s="101">
        <f t="shared" si="2"/>
        <v>52386.8</v>
      </c>
      <c r="F10" s="101">
        <f t="shared" si="3"/>
        <v>65483.5</v>
      </c>
      <c r="G10" s="101">
        <f t="shared" si="4"/>
        <v>78580.2</v>
      </c>
      <c r="H10" s="102">
        <f t="shared" si="5"/>
        <v>91676.9</v>
      </c>
    </row>
    <row r="11" spans="1:8" ht="22.5">
      <c r="A11" s="113" t="s">
        <v>9</v>
      </c>
      <c r="B11" s="114">
        <v>180313050</v>
      </c>
      <c r="C11" s="115">
        <f t="shared" si="0"/>
        <v>36062.61</v>
      </c>
      <c r="D11" s="116">
        <f t="shared" si="1"/>
        <v>54093.915</v>
      </c>
      <c r="E11" s="116">
        <f t="shared" si="2"/>
        <v>72125.22</v>
      </c>
      <c r="F11" s="116">
        <f t="shared" si="3"/>
        <v>90156.525</v>
      </c>
      <c r="G11" s="116">
        <f t="shared" si="4"/>
        <v>108187.83</v>
      </c>
      <c r="H11" s="117">
        <f t="shared" si="5"/>
        <v>126219.13499999998</v>
      </c>
    </row>
    <row r="12" spans="1:8" ht="22.5">
      <c r="A12" s="103" t="s">
        <v>10</v>
      </c>
      <c r="B12" s="104">
        <v>343517940</v>
      </c>
      <c r="C12" s="105">
        <f t="shared" si="0"/>
        <v>68703.588</v>
      </c>
      <c r="D12" s="106">
        <f t="shared" si="1"/>
        <v>103055.382</v>
      </c>
      <c r="E12" s="106">
        <f t="shared" si="2"/>
        <v>137407.176</v>
      </c>
      <c r="F12" s="106">
        <f t="shared" si="3"/>
        <v>171758.97</v>
      </c>
      <c r="G12" s="106">
        <f t="shared" si="4"/>
        <v>206110.764</v>
      </c>
      <c r="H12" s="107">
        <f t="shared" si="5"/>
        <v>240462.55799999996</v>
      </c>
    </row>
    <row r="13" spans="1:8" ht="22.5">
      <c r="A13" s="118" t="s">
        <v>11</v>
      </c>
      <c r="B13" s="119">
        <v>1603066200</v>
      </c>
      <c r="C13" s="120">
        <f t="shared" si="0"/>
        <v>320613.24</v>
      </c>
      <c r="D13" s="121">
        <f t="shared" si="1"/>
        <v>480919.86</v>
      </c>
      <c r="E13" s="121">
        <f t="shared" si="2"/>
        <v>641226.48</v>
      </c>
      <c r="F13" s="121">
        <f t="shared" si="3"/>
        <v>801533.1</v>
      </c>
      <c r="G13" s="121">
        <f t="shared" si="4"/>
        <v>961839.72</v>
      </c>
      <c r="H13" s="122">
        <f t="shared" si="5"/>
        <v>1122146.34</v>
      </c>
    </row>
    <row r="14" spans="1:8" ht="22.5">
      <c r="A14" s="103" t="s">
        <v>12</v>
      </c>
      <c r="B14" s="104">
        <v>370938387</v>
      </c>
      <c r="C14" s="105">
        <f t="shared" si="0"/>
        <v>74187.6774</v>
      </c>
      <c r="D14" s="106">
        <f t="shared" si="1"/>
        <v>111281.5161</v>
      </c>
      <c r="E14" s="106">
        <f t="shared" si="2"/>
        <v>148375.3548</v>
      </c>
      <c r="F14" s="106">
        <f t="shared" si="3"/>
        <v>185469.1935</v>
      </c>
      <c r="G14" s="106">
        <f t="shared" si="4"/>
        <v>222563.0322</v>
      </c>
      <c r="H14" s="107">
        <f t="shared" si="5"/>
        <v>259656.87089999998</v>
      </c>
    </row>
    <row r="15" spans="1:8" ht="22.5">
      <c r="A15" s="113" t="s">
        <v>13</v>
      </c>
      <c r="B15" s="114">
        <v>103804000</v>
      </c>
      <c r="C15" s="115">
        <f t="shared" si="0"/>
        <v>20760.8</v>
      </c>
      <c r="D15" s="116">
        <f t="shared" si="1"/>
        <v>31141.2</v>
      </c>
      <c r="E15" s="116">
        <f t="shared" si="2"/>
        <v>41521.6</v>
      </c>
      <c r="F15" s="116">
        <f t="shared" si="3"/>
        <v>51902</v>
      </c>
      <c r="G15" s="116">
        <f t="shared" si="4"/>
        <v>62282.4</v>
      </c>
      <c r="H15" s="117">
        <f t="shared" si="5"/>
        <v>72662.8</v>
      </c>
    </row>
    <row r="16" spans="1:8" ht="22.5">
      <c r="A16" s="98" t="s">
        <v>14</v>
      </c>
      <c r="B16" s="99">
        <v>1259961600</v>
      </c>
      <c r="C16" s="100">
        <f t="shared" si="0"/>
        <v>251992.32</v>
      </c>
      <c r="D16" s="101">
        <f t="shared" si="1"/>
        <v>377988.48</v>
      </c>
      <c r="E16" s="101">
        <f t="shared" si="2"/>
        <v>503984.64</v>
      </c>
      <c r="F16" s="101">
        <f t="shared" si="3"/>
        <v>629980.8</v>
      </c>
      <c r="G16" s="101">
        <f t="shared" si="4"/>
        <v>755976.96</v>
      </c>
      <c r="H16" s="102">
        <f t="shared" si="5"/>
        <v>881973.12</v>
      </c>
    </row>
    <row r="17" spans="1:8" ht="22.5">
      <c r="A17" s="113" t="s">
        <v>15</v>
      </c>
      <c r="B17" s="114">
        <v>101044997</v>
      </c>
      <c r="C17" s="115">
        <f t="shared" si="0"/>
        <v>20208.9994</v>
      </c>
      <c r="D17" s="116">
        <f t="shared" si="1"/>
        <v>30313.499099999997</v>
      </c>
      <c r="E17" s="116">
        <f t="shared" si="2"/>
        <v>40417.9988</v>
      </c>
      <c r="F17" s="116">
        <f t="shared" si="3"/>
        <v>50522.4985</v>
      </c>
      <c r="G17" s="116">
        <f t="shared" si="4"/>
        <v>60626.998199999995</v>
      </c>
      <c r="H17" s="117">
        <f t="shared" si="5"/>
        <v>70731.49789999999</v>
      </c>
    </row>
    <row r="18" spans="1:8" ht="22.5">
      <c r="A18" s="103" t="s">
        <v>16</v>
      </c>
      <c r="B18" s="104">
        <v>550559700</v>
      </c>
      <c r="C18" s="105">
        <f t="shared" si="0"/>
        <v>110111.94</v>
      </c>
      <c r="D18" s="106">
        <f t="shared" si="1"/>
        <v>165167.91</v>
      </c>
      <c r="E18" s="106">
        <f t="shared" si="2"/>
        <v>220223.88</v>
      </c>
      <c r="F18" s="106">
        <f t="shared" si="3"/>
        <v>275279.85</v>
      </c>
      <c r="G18" s="106">
        <f t="shared" si="4"/>
        <v>330335.82</v>
      </c>
      <c r="H18" s="107">
        <f t="shared" si="5"/>
        <v>385391.79</v>
      </c>
    </row>
    <row r="19" spans="1:8" ht="22.5">
      <c r="A19" s="98" t="s">
        <v>17</v>
      </c>
      <c r="B19" s="99">
        <v>174551900</v>
      </c>
      <c r="C19" s="100">
        <f t="shared" si="0"/>
        <v>34910.38</v>
      </c>
      <c r="D19" s="101">
        <f t="shared" si="1"/>
        <v>52365.57</v>
      </c>
      <c r="E19" s="101">
        <f t="shared" si="2"/>
        <v>69820.76</v>
      </c>
      <c r="F19" s="101">
        <f t="shared" si="3"/>
        <v>87275.95</v>
      </c>
      <c r="G19" s="101">
        <f t="shared" si="4"/>
        <v>104731.14</v>
      </c>
      <c r="H19" s="102">
        <f t="shared" si="5"/>
        <v>122186.32999999999</v>
      </c>
    </row>
    <row r="20" spans="1:8" ht="22.5">
      <c r="A20" s="103" t="s">
        <v>18</v>
      </c>
      <c r="B20" s="104">
        <v>411799400</v>
      </c>
      <c r="C20" s="105">
        <f t="shared" si="0"/>
        <v>82359.88</v>
      </c>
      <c r="D20" s="106">
        <f t="shared" si="1"/>
        <v>123539.82</v>
      </c>
      <c r="E20" s="106">
        <f t="shared" si="2"/>
        <v>164719.76</v>
      </c>
      <c r="F20" s="106">
        <f t="shared" si="3"/>
        <v>205899.7</v>
      </c>
      <c r="G20" s="106">
        <f t="shared" si="4"/>
        <v>247079.64</v>
      </c>
      <c r="H20" s="107">
        <f t="shared" si="5"/>
        <v>288259.58</v>
      </c>
    </row>
    <row r="21" spans="1:8" ht="22.5">
      <c r="A21" s="113" t="s">
        <v>19</v>
      </c>
      <c r="B21" s="114">
        <v>347969500</v>
      </c>
      <c r="C21" s="115">
        <f t="shared" si="0"/>
        <v>69593.9</v>
      </c>
      <c r="D21" s="116">
        <f t="shared" si="1"/>
        <v>104390.85</v>
      </c>
      <c r="E21" s="116">
        <f t="shared" si="2"/>
        <v>139187.8</v>
      </c>
      <c r="F21" s="116">
        <f t="shared" si="3"/>
        <v>173984.75</v>
      </c>
      <c r="G21" s="116">
        <f t="shared" si="4"/>
        <v>208781.7</v>
      </c>
      <c r="H21" s="117">
        <f t="shared" si="5"/>
        <v>243578.64999999997</v>
      </c>
    </row>
    <row r="22" spans="1:8" ht="23.25" thickBot="1">
      <c r="A22" s="141" t="s">
        <v>20</v>
      </c>
      <c r="B22" s="142">
        <v>1037151347</v>
      </c>
      <c r="C22" s="143">
        <f t="shared" si="0"/>
        <v>207430.26940000002</v>
      </c>
      <c r="D22" s="144">
        <f t="shared" si="1"/>
        <v>311145.4041</v>
      </c>
      <c r="E22" s="144">
        <f t="shared" si="2"/>
        <v>414860.53880000004</v>
      </c>
      <c r="F22" s="144">
        <f t="shared" si="3"/>
        <v>518575.6735</v>
      </c>
      <c r="G22" s="144">
        <f t="shared" si="4"/>
        <v>622290.8082</v>
      </c>
      <c r="H22" s="145">
        <f t="shared" si="5"/>
        <v>726005.9429</v>
      </c>
    </row>
    <row r="23" spans="1:8" ht="23.25" thickBot="1">
      <c r="A23" s="94" t="s">
        <v>21</v>
      </c>
      <c r="B23" s="24">
        <f>SUM(B3:B22)</f>
        <v>8400056694</v>
      </c>
      <c r="C23" s="27">
        <f aca="true" t="shared" si="6" ref="C23:H23">SUM(C3:C22)</f>
        <v>1680011.3388</v>
      </c>
      <c r="D23" s="18">
        <f t="shared" si="6"/>
        <v>2520017.0081999996</v>
      </c>
      <c r="E23" s="18">
        <f t="shared" si="6"/>
        <v>3360022.6776</v>
      </c>
      <c r="F23" s="18">
        <f t="shared" si="6"/>
        <v>4200028.347000001</v>
      </c>
      <c r="G23" s="18">
        <f t="shared" si="6"/>
        <v>5040034.016399999</v>
      </c>
      <c r="H23" s="19">
        <f t="shared" si="6"/>
        <v>5880039.6858</v>
      </c>
    </row>
    <row r="24" spans="3:8" ht="23.25" thickBot="1">
      <c r="C24" s="16"/>
      <c r="D24" s="16"/>
      <c r="E24" s="16"/>
      <c r="F24" s="16"/>
      <c r="G24" s="16"/>
      <c r="H24" s="16"/>
    </row>
    <row r="25" spans="1:2" ht="23.25" thickBot="1">
      <c r="A25" s="97" t="s">
        <v>54</v>
      </c>
      <c r="B25" s="96" t="s">
        <v>61</v>
      </c>
    </row>
    <row r="26" spans="1:8" ht="23.25" thickBot="1">
      <c r="A26" s="3"/>
      <c r="B26" s="21" t="s">
        <v>23</v>
      </c>
      <c r="C26" s="4">
        <v>0.3</v>
      </c>
      <c r="D26" s="5">
        <v>0.4</v>
      </c>
      <c r="E26" s="5">
        <v>0.5</v>
      </c>
      <c r="F26" s="5">
        <v>0.6</v>
      </c>
      <c r="G26" s="5">
        <v>0.7</v>
      </c>
      <c r="H26" s="6">
        <v>0.8</v>
      </c>
    </row>
    <row r="27" spans="1:8" ht="22.5">
      <c r="A27" s="20" t="s">
        <v>0</v>
      </c>
      <c r="B27" s="26">
        <v>5268649100</v>
      </c>
      <c r="C27" s="89">
        <f>(B27*$C$26)/1000</f>
        <v>1580594.73</v>
      </c>
      <c r="D27" s="7">
        <f>(B27*$D$26)/1000</f>
        <v>2107459.64</v>
      </c>
      <c r="E27" s="7">
        <f>(B27*$E$26)/1000</f>
        <v>2634324.55</v>
      </c>
      <c r="F27" s="7">
        <f>(B27*$F$26)/1000</f>
        <v>3161189.46</v>
      </c>
      <c r="G27" s="7">
        <f>(B27*$G$26)/1000</f>
        <v>3688054.37</v>
      </c>
      <c r="H27" s="8">
        <f>(B27*$H$26)/1000</f>
        <v>4214919.28</v>
      </c>
    </row>
    <row r="28" spans="1:8" ht="22.5">
      <c r="A28" s="9" t="s">
        <v>26</v>
      </c>
      <c r="B28" s="22">
        <v>214420810</v>
      </c>
      <c r="C28" s="90">
        <f>(B28*$C$26)/1000</f>
        <v>64326.243</v>
      </c>
      <c r="D28" s="11">
        <f>(B28*$D$26)/1000</f>
        <v>85768.324</v>
      </c>
      <c r="E28" s="11">
        <f>(B28*$E$26)/1000</f>
        <v>107210.405</v>
      </c>
      <c r="F28" s="11">
        <f>(B28*$F$26)/1000</f>
        <v>128652.486</v>
      </c>
      <c r="G28" s="11">
        <f>(B28*$G$26)/1000</f>
        <v>150094.567</v>
      </c>
      <c r="H28" s="10">
        <f>(B28*$H$26)/1000</f>
        <v>171536.648</v>
      </c>
    </row>
    <row r="29" spans="1:8" ht="22.5">
      <c r="A29" s="9" t="s">
        <v>27</v>
      </c>
      <c r="B29" s="22">
        <v>84695300</v>
      </c>
      <c r="C29" s="90">
        <f>(B29*$C$26)/1000</f>
        <v>25408.59</v>
      </c>
      <c r="D29" s="11">
        <f>(B29*$D$26)/1000</f>
        <v>33878.12</v>
      </c>
      <c r="E29" s="11">
        <f>(B29*$E$26)/1000</f>
        <v>42347.65</v>
      </c>
      <c r="F29" s="11">
        <f>(B29*$F$26)/1000</f>
        <v>50817.18</v>
      </c>
      <c r="G29" s="11">
        <f>(B29*$G$26)/1000</f>
        <v>59286.70999999999</v>
      </c>
      <c r="H29" s="10">
        <f>(B29*$H$26)/1000</f>
        <v>67756.24</v>
      </c>
    </row>
    <row r="30" spans="1:8" ht="22.5">
      <c r="A30" s="9" t="s">
        <v>13</v>
      </c>
      <c r="B30" s="22">
        <v>347699400</v>
      </c>
      <c r="C30" s="90">
        <f>(B30*$C$26)/1000</f>
        <v>104309.82</v>
      </c>
      <c r="D30" s="11">
        <f>(B30*$D$26)/1000</f>
        <v>139079.76</v>
      </c>
      <c r="E30" s="11">
        <f>(B30*$E$26)/1000</f>
        <v>173849.7</v>
      </c>
      <c r="F30" s="11">
        <f>(B30*$F$26)/1000</f>
        <v>208619.64</v>
      </c>
      <c r="G30" s="11">
        <f>(B30*$G$26)/1000</f>
        <v>243389.57999999996</v>
      </c>
      <c r="H30" s="10">
        <f>(B30*$H$26)/1000</f>
        <v>278159.52</v>
      </c>
    </row>
    <row r="31" spans="1:8" ht="23.25" thickBot="1">
      <c r="A31" s="12" t="s">
        <v>20</v>
      </c>
      <c r="B31" s="23">
        <v>283777190</v>
      </c>
      <c r="C31" s="91">
        <f>(B31*$C$26)/1000</f>
        <v>85133.157</v>
      </c>
      <c r="D31" s="14">
        <f>(B31*$D$26)/1000</f>
        <v>113510.876</v>
      </c>
      <c r="E31" s="14">
        <f>(B31*$E$26)/1000</f>
        <v>141888.595</v>
      </c>
      <c r="F31" s="14">
        <f>(B31*$F$26)/1000</f>
        <v>170266.314</v>
      </c>
      <c r="G31" s="14">
        <f>(B31*$G$26)/1000</f>
        <v>198644.033</v>
      </c>
      <c r="H31" s="13">
        <f>(B31*$H$26)/1000</f>
        <v>227021.752</v>
      </c>
    </row>
    <row r="32" spans="1:8" ht="23.25" thickBot="1">
      <c r="A32" s="93" t="s">
        <v>21</v>
      </c>
      <c r="B32" s="95">
        <f>SUM(B27:B31)</f>
        <v>6199241800</v>
      </c>
      <c r="C32" s="27">
        <f aca="true" t="shared" si="7" ref="C32:H32">SUM(C27:C31)</f>
        <v>1859772.54</v>
      </c>
      <c r="D32" s="18">
        <f t="shared" si="7"/>
        <v>2479696.7200000007</v>
      </c>
      <c r="E32" s="18">
        <f t="shared" si="7"/>
        <v>3099620.9</v>
      </c>
      <c r="F32" s="18">
        <f t="shared" si="7"/>
        <v>3719545.08</v>
      </c>
      <c r="G32" s="18">
        <f t="shared" si="7"/>
        <v>4339469.26</v>
      </c>
      <c r="H32" s="19">
        <f t="shared" si="7"/>
        <v>4959393.440000001</v>
      </c>
    </row>
    <row r="33" ht="23.25" thickBot="1">
      <c r="C33" s="25"/>
    </row>
    <row r="34" spans="1:8" ht="23.25" thickBot="1">
      <c r="A34" s="27" t="s">
        <v>28</v>
      </c>
      <c r="B34" s="92">
        <f>B23+B32</f>
        <v>14599298494</v>
      </c>
      <c r="C34" s="92">
        <f aca="true" t="shared" si="8" ref="C34:H34">C23+C32</f>
        <v>3539783.8788</v>
      </c>
      <c r="D34" s="18">
        <f t="shared" si="8"/>
        <v>4999713.7282</v>
      </c>
      <c r="E34" s="18">
        <f t="shared" si="8"/>
        <v>6459643.5776</v>
      </c>
      <c r="F34" s="18">
        <f t="shared" si="8"/>
        <v>7919573.427000001</v>
      </c>
      <c r="G34" s="18">
        <f t="shared" si="8"/>
        <v>9379503.2764</v>
      </c>
      <c r="H34" s="19">
        <f t="shared" si="8"/>
        <v>10839433.125800002</v>
      </c>
    </row>
    <row r="36" ht="22.5">
      <c r="A36" s="94" t="s">
        <v>60</v>
      </c>
    </row>
    <row r="37" spans="1:8" ht="22.5">
      <c r="A37" s="123" t="s">
        <v>55</v>
      </c>
      <c r="B37" s="127"/>
      <c r="C37" s="132">
        <f aca="true" t="shared" si="9" ref="C37:H37">C6+C8+C10+C19+C16</f>
        <v>418935.3312</v>
      </c>
      <c r="D37" s="132">
        <f t="shared" si="9"/>
        <v>628402.9968</v>
      </c>
      <c r="E37" s="132">
        <f t="shared" si="9"/>
        <v>837870.6624</v>
      </c>
      <c r="F37" s="132">
        <f t="shared" si="9"/>
        <v>1047338.328</v>
      </c>
      <c r="G37" s="132">
        <f t="shared" si="9"/>
        <v>1256805.9936</v>
      </c>
      <c r="H37" s="132">
        <f t="shared" si="9"/>
        <v>1466273.6591999999</v>
      </c>
    </row>
    <row r="38" spans="1:8" ht="22.5">
      <c r="A38" s="124" t="s">
        <v>56</v>
      </c>
      <c r="B38" s="128"/>
      <c r="C38" s="131">
        <f aca="true" t="shared" si="10" ref="C38:H38">+C3+C12+C14+C18+C20</f>
        <v>431893.0954</v>
      </c>
      <c r="D38" s="131">
        <f t="shared" si="10"/>
        <v>647839.6431</v>
      </c>
      <c r="E38" s="131">
        <f t="shared" si="10"/>
        <v>863786.1908</v>
      </c>
      <c r="F38" s="131">
        <f t="shared" si="10"/>
        <v>1079732.7385</v>
      </c>
      <c r="G38" s="131">
        <f t="shared" si="10"/>
        <v>1295679.2862</v>
      </c>
      <c r="H38" s="131">
        <f t="shared" si="10"/>
        <v>1511625.8339</v>
      </c>
    </row>
    <row r="39" spans="1:8" ht="22.5">
      <c r="A39" s="125" t="s">
        <v>57</v>
      </c>
      <c r="B39" s="130"/>
      <c r="C39" s="133">
        <f aca="true" t="shared" si="11" ref="C39:H39">C5+C7+C9+C11+C15+C17+C21</f>
        <v>260969.79939999996</v>
      </c>
      <c r="D39" s="133">
        <f t="shared" si="11"/>
        <v>391454.69909999997</v>
      </c>
      <c r="E39" s="133">
        <f t="shared" si="11"/>
        <v>521939.5987999999</v>
      </c>
      <c r="F39" s="133">
        <f t="shared" si="11"/>
        <v>652424.4985</v>
      </c>
      <c r="G39" s="133">
        <f t="shared" si="11"/>
        <v>782909.3981999999</v>
      </c>
      <c r="H39" s="133">
        <f t="shared" si="11"/>
        <v>913394.2978999999</v>
      </c>
    </row>
    <row r="40" spans="1:8" ht="22.5">
      <c r="A40" s="126" t="s">
        <v>58</v>
      </c>
      <c r="B40" s="129"/>
      <c r="C40" s="134">
        <f aca="true" t="shared" si="12" ref="C40:H40">C13</f>
        <v>320613.24</v>
      </c>
      <c r="D40" s="134">
        <f t="shared" si="12"/>
        <v>480919.86</v>
      </c>
      <c r="E40" s="134">
        <f t="shared" si="12"/>
        <v>641226.48</v>
      </c>
      <c r="F40" s="134">
        <f t="shared" si="12"/>
        <v>801533.1</v>
      </c>
      <c r="G40" s="134">
        <f t="shared" si="12"/>
        <v>961839.72</v>
      </c>
      <c r="H40" s="134">
        <f t="shared" si="12"/>
        <v>1122146.34</v>
      </c>
    </row>
    <row r="41" spans="1:8" ht="22.5">
      <c r="A41" s="146" t="s">
        <v>59</v>
      </c>
      <c r="B41" s="147"/>
      <c r="C41" s="148">
        <f aca="true" t="shared" si="13" ref="C41:H41">C4+C22</f>
        <v>247599.8728</v>
      </c>
      <c r="D41" s="148">
        <f t="shared" si="13"/>
        <v>371399.8092</v>
      </c>
      <c r="E41" s="148">
        <f t="shared" si="13"/>
        <v>495199.7456</v>
      </c>
      <c r="F41" s="148">
        <f t="shared" si="13"/>
        <v>618999.682</v>
      </c>
      <c r="G41" s="148">
        <f t="shared" si="13"/>
        <v>742799.6184</v>
      </c>
      <c r="H41" s="148">
        <f t="shared" si="13"/>
        <v>866599.5548</v>
      </c>
    </row>
    <row r="42" spans="3:8" ht="22.5">
      <c r="C42" s="135">
        <f aca="true" t="shared" si="14" ref="C42:H42">SUM(C37:C41)</f>
        <v>1680011.3388</v>
      </c>
      <c r="D42" s="135">
        <f t="shared" si="14"/>
        <v>2520017.0081999996</v>
      </c>
      <c r="E42" s="135">
        <f t="shared" si="14"/>
        <v>3360022.6776</v>
      </c>
      <c r="F42" s="135">
        <f t="shared" si="14"/>
        <v>4200028.346999999</v>
      </c>
      <c r="G42" s="135">
        <f t="shared" si="14"/>
        <v>5040034.016399999</v>
      </c>
      <c r="H42" s="135">
        <f t="shared" si="14"/>
        <v>5880039.685799999</v>
      </c>
    </row>
    <row r="43" spans="1:8" ht="22.5">
      <c r="A43" s="149"/>
      <c r="B43" s="150"/>
      <c r="C43" s="151"/>
      <c r="D43" s="151"/>
      <c r="E43" s="151"/>
      <c r="F43" s="151"/>
      <c r="G43" s="151"/>
      <c r="H43" s="151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paperSize="17" scale="67" r:id="rId1"/>
  <headerFooter alignWithMargins="0">
    <oddFooter>&amp;R&amp;"Arial,Bold"&amp;18&amp;D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0.7109375" style="0" customWidth="1"/>
    <col min="2" max="2" width="31.7109375" style="0" customWidth="1"/>
    <col min="3" max="3" width="26.7109375" style="0" customWidth="1"/>
    <col min="4" max="4" width="26.7109375" style="28" customWidth="1"/>
    <col min="6" max="6" width="42.7109375" style="28" customWidth="1"/>
    <col min="7" max="7" width="26.57421875" style="28" customWidth="1"/>
    <col min="8" max="8" width="16.7109375" style="46" customWidth="1"/>
    <col min="9" max="9" width="26.57421875" style="29" customWidth="1"/>
  </cols>
  <sheetData>
    <row r="1" spans="1:9" ht="22.5">
      <c r="A1" s="1" t="s">
        <v>1</v>
      </c>
      <c r="B1" s="32" t="s">
        <v>22</v>
      </c>
      <c r="C1" s="33" t="s">
        <v>29</v>
      </c>
      <c r="D1" s="34" t="s">
        <v>30</v>
      </c>
      <c r="G1" s="56" t="s">
        <v>22</v>
      </c>
      <c r="H1" s="57"/>
      <c r="I1" s="58"/>
    </row>
    <row r="2" spans="1:9" ht="23.25" thickBot="1">
      <c r="A2" s="3"/>
      <c r="B2" s="35" t="s">
        <v>23</v>
      </c>
      <c r="C2" s="36">
        <v>3.6956</v>
      </c>
      <c r="D2" s="37">
        <v>3.9745</v>
      </c>
      <c r="G2" s="59" t="s">
        <v>23</v>
      </c>
      <c r="H2" s="60" t="s">
        <v>38</v>
      </c>
      <c r="I2" s="61" t="s">
        <v>39</v>
      </c>
    </row>
    <row r="3" spans="1:9" ht="22.5">
      <c r="A3" s="20" t="s">
        <v>0</v>
      </c>
      <c r="B3" s="30">
        <v>491150260</v>
      </c>
      <c r="C3" s="7">
        <f>(B3*$C$2)/1000</f>
        <v>1815094.9008560001</v>
      </c>
      <c r="D3" s="38">
        <f>(B3*$D$2)/1000</f>
        <v>1952076.70837</v>
      </c>
      <c r="F3" s="47" t="s">
        <v>31</v>
      </c>
      <c r="G3" s="48">
        <v>7939602092</v>
      </c>
      <c r="H3" s="49">
        <v>1.9214</v>
      </c>
      <c r="I3" s="38">
        <f>(G3*H3)/1000</f>
        <v>15255151.4595688</v>
      </c>
    </row>
    <row r="4" spans="1:9" ht="22.5">
      <c r="A4" s="9" t="s">
        <v>2</v>
      </c>
      <c r="B4" s="39">
        <v>236133860</v>
      </c>
      <c r="C4" s="11">
        <f aca="true" t="shared" si="0" ref="C4:C22">(B4*$C$2)/1000</f>
        <v>872656.2930160001</v>
      </c>
      <c r="D4" s="40">
        <f aca="true" t="shared" si="1" ref="D4:D22">(B4*$D$2)/1000</f>
        <v>938514.02657</v>
      </c>
      <c r="F4" s="50" t="s">
        <v>32</v>
      </c>
      <c r="G4" s="51">
        <v>849178694</v>
      </c>
      <c r="H4" s="52">
        <v>2.3321</v>
      </c>
      <c r="I4" s="40">
        <f aca="true" t="shared" si="2" ref="I4:I9">(G4*H4)/1000</f>
        <v>1980369.6322774</v>
      </c>
    </row>
    <row r="5" spans="1:9" ht="22.5">
      <c r="A5" s="9" t="s">
        <v>3</v>
      </c>
      <c r="B5" s="39">
        <v>86602385</v>
      </c>
      <c r="C5" s="11">
        <f t="shared" si="0"/>
        <v>320047.774006</v>
      </c>
      <c r="D5" s="40">
        <f t="shared" si="1"/>
        <v>344201.1791825</v>
      </c>
      <c r="F5" s="50" t="s">
        <v>33</v>
      </c>
      <c r="G5" s="51">
        <v>1103982985</v>
      </c>
      <c r="H5" s="52">
        <v>1.6486</v>
      </c>
      <c r="I5" s="40">
        <f t="shared" si="2"/>
        <v>1820026.349071</v>
      </c>
    </row>
    <row r="6" spans="1:9" ht="22.5">
      <c r="A6" s="9" t="s">
        <v>4</v>
      </c>
      <c r="B6" s="39">
        <v>325152862</v>
      </c>
      <c r="C6" s="11">
        <f t="shared" si="0"/>
        <v>1201634.9168072</v>
      </c>
      <c r="D6" s="40">
        <f t="shared" si="1"/>
        <v>1292320.050019</v>
      </c>
      <c r="F6" s="50" t="s">
        <v>34</v>
      </c>
      <c r="G6" s="51">
        <v>356482571</v>
      </c>
      <c r="H6" s="52">
        <v>1.05</v>
      </c>
      <c r="I6" s="40">
        <f t="shared" si="2"/>
        <v>374306.69955</v>
      </c>
    </row>
    <row r="7" spans="1:9" ht="22.5">
      <c r="A7" s="9" t="s">
        <v>5</v>
      </c>
      <c r="B7" s="39">
        <v>93955482</v>
      </c>
      <c r="C7" s="11">
        <f t="shared" si="0"/>
        <v>347221.87927920005</v>
      </c>
      <c r="D7" s="40">
        <f t="shared" si="1"/>
        <v>373426.063209</v>
      </c>
      <c r="F7" s="50" t="s">
        <v>35</v>
      </c>
      <c r="G7" s="51">
        <v>119122804</v>
      </c>
      <c r="H7" s="52">
        <v>1.6316</v>
      </c>
      <c r="I7" s="40">
        <f t="shared" si="2"/>
        <v>194360.76700639998</v>
      </c>
    </row>
    <row r="8" spans="1:9" ht="22.5">
      <c r="A8" s="9" t="s">
        <v>6</v>
      </c>
      <c r="B8" s="39">
        <v>180451146</v>
      </c>
      <c r="C8" s="11">
        <f t="shared" si="0"/>
        <v>666875.2551576</v>
      </c>
      <c r="D8" s="40">
        <f t="shared" si="1"/>
        <v>717203.079777</v>
      </c>
      <c r="F8" s="50" t="s">
        <v>36</v>
      </c>
      <c r="G8" s="51">
        <v>1670386160</v>
      </c>
      <c r="H8" s="52">
        <v>1.5003</v>
      </c>
      <c r="I8" s="40">
        <f t="shared" si="2"/>
        <v>2506080.355848</v>
      </c>
    </row>
    <row r="9" spans="1:9" ht="23.25" thickBot="1">
      <c r="A9" s="9" t="s">
        <v>7</v>
      </c>
      <c r="B9" s="39">
        <v>380458680</v>
      </c>
      <c r="C9" s="11">
        <f t="shared" si="0"/>
        <v>1406023.0978080002</v>
      </c>
      <c r="D9" s="40">
        <f t="shared" si="1"/>
        <v>1512133.0236600002</v>
      </c>
      <c r="F9" s="53" t="s">
        <v>37</v>
      </c>
      <c r="G9" s="54">
        <v>2408882738</v>
      </c>
      <c r="H9" s="55">
        <v>2.1553</v>
      </c>
      <c r="I9" s="41">
        <f t="shared" si="2"/>
        <v>5191864.9652114</v>
      </c>
    </row>
    <row r="10" spans="1:4" ht="22.5">
      <c r="A10" s="9" t="s">
        <v>8</v>
      </c>
      <c r="B10" s="39">
        <v>130697173</v>
      </c>
      <c r="C10" s="11">
        <f t="shared" si="0"/>
        <v>483004.4725388</v>
      </c>
      <c r="D10" s="40">
        <f t="shared" si="1"/>
        <v>519455.91408849997</v>
      </c>
    </row>
    <row r="11" spans="1:4" ht="22.5">
      <c r="A11" s="9" t="s">
        <v>9</v>
      </c>
      <c r="B11" s="39">
        <v>196581212</v>
      </c>
      <c r="C11" s="11">
        <f t="shared" si="0"/>
        <v>726485.5270672</v>
      </c>
      <c r="D11" s="40">
        <f t="shared" si="1"/>
        <v>781312.027094</v>
      </c>
    </row>
    <row r="12" spans="1:4" ht="22.5">
      <c r="A12" s="9" t="s">
        <v>10</v>
      </c>
      <c r="B12" s="39">
        <v>358871485</v>
      </c>
      <c r="C12" s="11">
        <f t="shared" si="0"/>
        <v>1326245.4599660002</v>
      </c>
      <c r="D12" s="40">
        <f t="shared" si="1"/>
        <v>1426334.7171325</v>
      </c>
    </row>
    <row r="13" spans="1:4" ht="22.5">
      <c r="A13" s="9" t="s">
        <v>11</v>
      </c>
      <c r="B13" s="39">
        <v>1821789953</v>
      </c>
      <c r="C13" s="11">
        <f t="shared" si="0"/>
        <v>6732606.950306801</v>
      </c>
      <c r="D13" s="40">
        <f t="shared" si="1"/>
        <v>7240704.1681985</v>
      </c>
    </row>
    <row r="14" spans="1:4" ht="22.5">
      <c r="A14" s="9" t="s">
        <v>12</v>
      </c>
      <c r="B14" s="39">
        <v>361189892</v>
      </c>
      <c r="C14" s="11">
        <f t="shared" si="0"/>
        <v>1334813.3648752</v>
      </c>
      <c r="D14" s="40">
        <f t="shared" si="1"/>
        <v>1435549.225754</v>
      </c>
    </row>
    <row r="15" spans="1:4" ht="22.5">
      <c r="A15" s="9" t="s">
        <v>13</v>
      </c>
      <c r="B15" s="39">
        <v>87466060</v>
      </c>
      <c r="C15" s="11">
        <f t="shared" si="0"/>
        <v>323239.57133600005</v>
      </c>
      <c r="D15" s="40">
        <f t="shared" si="1"/>
        <v>347633.85546999995</v>
      </c>
    </row>
    <row r="16" spans="1:4" ht="22.5">
      <c r="A16" s="9" t="s">
        <v>14</v>
      </c>
      <c r="B16" s="39">
        <v>1420833384</v>
      </c>
      <c r="C16" s="11">
        <f t="shared" si="0"/>
        <v>5250831.8539104005</v>
      </c>
      <c r="D16" s="40">
        <f t="shared" si="1"/>
        <v>5647102.284708</v>
      </c>
    </row>
    <row r="17" spans="1:4" ht="22.5">
      <c r="A17" s="9" t="s">
        <v>15</v>
      </c>
      <c r="B17" s="39">
        <v>92418445</v>
      </c>
      <c r="C17" s="11">
        <f t="shared" si="0"/>
        <v>341541.605342</v>
      </c>
      <c r="D17" s="40">
        <f t="shared" si="1"/>
        <v>367317.10965249996</v>
      </c>
    </row>
    <row r="18" spans="1:4" ht="22.5">
      <c r="A18" s="9" t="s">
        <v>16</v>
      </c>
      <c r="B18" s="39">
        <v>599669917</v>
      </c>
      <c r="C18" s="11">
        <f t="shared" si="0"/>
        <v>2216140.1452652</v>
      </c>
      <c r="D18" s="40">
        <f t="shared" si="1"/>
        <v>2383388.0851165</v>
      </c>
    </row>
    <row r="19" spans="1:4" ht="22.5">
      <c r="A19" s="9" t="s">
        <v>17</v>
      </c>
      <c r="B19" s="39">
        <v>204455627</v>
      </c>
      <c r="C19" s="11">
        <f t="shared" si="0"/>
        <v>755586.2151412001</v>
      </c>
      <c r="D19" s="40">
        <f t="shared" si="1"/>
        <v>812608.8895115</v>
      </c>
    </row>
    <row r="20" spans="1:4" ht="22.5">
      <c r="A20" s="9" t="s">
        <v>18</v>
      </c>
      <c r="B20" s="39">
        <v>391055067</v>
      </c>
      <c r="C20" s="11">
        <f t="shared" si="0"/>
        <v>1445183.1056052002</v>
      </c>
      <c r="D20" s="40">
        <f t="shared" si="1"/>
        <v>1554248.3637914998</v>
      </c>
    </row>
    <row r="21" spans="1:4" ht="22.5">
      <c r="A21" s="9" t="s">
        <v>19</v>
      </c>
      <c r="B21" s="39">
        <v>387046900</v>
      </c>
      <c r="C21" s="11">
        <f t="shared" si="0"/>
        <v>1430370.52364</v>
      </c>
      <c r="D21" s="40">
        <f t="shared" si="1"/>
        <v>1538317.90405</v>
      </c>
    </row>
    <row r="22" spans="1:4" ht="23.25" thickBot="1">
      <c r="A22" s="12" t="s">
        <v>20</v>
      </c>
      <c r="B22" s="31">
        <v>1671442678</v>
      </c>
      <c r="C22" s="14">
        <f t="shared" si="0"/>
        <v>6176983.5608168</v>
      </c>
      <c r="D22" s="41">
        <f t="shared" si="1"/>
        <v>6643148.923710999</v>
      </c>
    </row>
    <row r="23" spans="1:4" ht="23.25" thickBot="1">
      <c r="A23" s="15"/>
      <c r="B23" s="24" t="s">
        <v>21</v>
      </c>
      <c r="C23" s="17">
        <f>SUM(C3:C22)</f>
        <v>35172586.47274081</v>
      </c>
      <c r="D23" s="42">
        <f>SUM(D3:D22)</f>
        <v>37826995.599066004</v>
      </c>
    </row>
    <row r="24" spans="1:3" ht="23.25" thickBot="1">
      <c r="A24" s="15"/>
      <c r="B24" s="25"/>
      <c r="C24" s="16"/>
    </row>
    <row r="25" spans="1:4" ht="22.5">
      <c r="A25" s="1" t="s">
        <v>24</v>
      </c>
      <c r="B25" s="32" t="s">
        <v>22</v>
      </c>
      <c r="C25" s="33" t="s">
        <v>29</v>
      </c>
      <c r="D25" s="34" t="s">
        <v>30</v>
      </c>
    </row>
    <row r="26" spans="1:4" ht="23.25" thickBot="1">
      <c r="A26" s="3"/>
      <c r="B26" s="35" t="s">
        <v>23</v>
      </c>
      <c r="C26" s="36">
        <v>3.6956</v>
      </c>
      <c r="D26" s="37">
        <v>3.9745</v>
      </c>
    </row>
    <row r="27" spans="1:4" ht="22.5">
      <c r="A27" s="20" t="s">
        <v>0</v>
      </c>
      <c r="B27" s="30">
        <v>4898327457</v>
      </c>
      <c r="C27" s="7">
        <f>(B27*$C$26)/1000</f>
        <v>18102258.9500892</v>
      </c>
      <c r="D27" s="38">
        <f>(B27*$D$26)/1000</f>
        <v>19468402.4778465</v>
      </c>
    </row>
    <row r="28" spans="1:4" ht="22.5">
      <c r="A28" s="9" t="s">
        <v>25</v>
      </c>
      <c r="B28" s="39">
        <v>52584738</v>
      </c>
      <c r="C28" s="11">
        <f aca="true" t="shared" si="3" ref="C28:C34">(B28*$C$26)/1000</f>
        <v>194332.1577528</v>
      </c>
      <c r="D28" s="40">
        <f aca="true" t="shared" si="4" ref="D28:D34">(B28*$D$26)/1000</f>
        <v>208998.041181</v>
      </c>
    </row>
    <row r="29" spans="1:4" ht="22.5">
      <c r="A29" s="9" t="s">
        <v>26</v>
      </c>
      <c r="B29" s="39">
        <v>260619945</v>
      </c>
      <c r="C29" s="11">
        <f t="shared" si="3"/>
        <v>963147.0687420001</v>
      </c>
      <c r="D29" s="40">
        <f t="shared" si="4"/>
        <v>1035833.9714025</v>
      </c>
    </row>
    <row r="30" spans="1:4" ht="22.5">
      <c r="A30" s="9" t="s">
        <v>4</v>
      </c>
      <c r="B30" s="39">
        <v>214939853</v>
      </c>
      <c r="C30" s="11">
        <f t="shared" si="3"/>
        <v>794331.7207468001</v>
      </c>
      <c r="D30" s="40">
        <f t="shared" si="4"/>
        <v>854278.4457485</v>
      </c>
    </row>
    <row r="31" spans="1:4" ht="22.5">
      <c r="A31" s="9" t="s">
        <v>9</v>
      </c>
      <c r="B31" s="39">
        <v>74651717</v>
      </c>
      <c r="C31" s="11">
        <f t="shared" si="3"/>
        <v>275882.8853452</v>
      </c>
      <c r="D31" s="40">
        <f t="shared" si="4"/>
        <v>296703.2492165</v>
      </c>
    </row>
    <row r="32" spans="1:4" ht="22.5">
      <c r="A32" s="9" t="s">
        <v>27</v>
      </c>
      <c r="B32" s="39">
        <v>119122804</v>
      </c>
      <c r="C32" s="11">
        <f t="shared" si="3"/>
        <v>440230.2344624</v>
      </c>
      <c r="D32" s="40">
        <f t="shared" si="4"/>
        <v>473453.584498</v>
      </c>
    </row>
    <row r="33" spans="1:4" ht="22.5">
      <c r="A33" s="9" t="s">
        <v>13</v>
      </c>
      <c r="B33" s="39">
        <v>451952425</v>
      </c>
      <c r="C33" s="11">
        <f t="shared" si="3"/>
        <v>1670235.38183</v>
      </c>
      <c r="D33" s="40">
        <f t="shared" si="4"/>
        <v>1796284.9131625</v>
      </c>
    </row>
    <row r="34" spans="1:4" ht="23.25" thickBot="1">
      <c r="A34" s="12" t="s">
        <v>20</v>
      </c>
      <c r="B34" s="31">
        <v>402643702</v>
      </c>
      <c r="C34" s="14">
        <f t="shared" si="3"/>
        <v>1488010.0651112</v>
      </c>
      <c r="D34" s="41">
        <f t="shared" si="4"/>
        <v>1600307.393599</v>
      </c>
    </row>
    <row r="35" spans="1:4" ht="23.25" thickBot="1">
      <c r="A35" s="15"/>
      <c r="B35" s="24" t="s">
        <v>21</v>
      </c>
      <c r="C35" s="17">
        <f>SUM(C27:C34)</f>
        <v>23928428.4640796</v>
      </c>
      <c r="D35" s="45">
        <f>SUM(D27:D34)</f>
        <v>25734262.0766545</v>
      </c>
    </row>
    <row r="36" ht="23.25" thickBot="1"/>
    <row r="37" spans="2:4" ht="23.25" thickBot="1">
      <c r="B37" s="43" t="s">
        <v>28</v>
      </c>
      <c r="C37" s="44">
        <f>C23+C35</f>
        <v>59101014.9368204</v>
      </c>
      <c r="D37" s="42">
        <f>D23+D35</f>
        <v>63561257.675720505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7">
      <selection activeCell="C19" sqref="C19"/>
    </sheetView>
  </sheetViews>
  <sheetFormatPr defaultColWidth="9.140625" defaultRowHeight="12.75"/>
  <cols>
    <col min="1" max="1" width="10.57421875" style="0" customWidth="1"/>
    <col min="2" max="2" width="22.8515625" style="0" customWidth="1"/>
    <col min="3" max="3" width="29.8515625" style="0" customWidth="1"/>
    <col min="4" max="6" width="26.140625" style="0" customWidth="1"/>
    <col min="7" max="7" width="42.140625" style="84" customWidth="1"/>
    <col min="8" max="8" width="29.57421875" style="28" customWidth="1"/>
    <col min="9" max="9" width="32.00390625" style="28" customWidth="1"/>
  </cols>
  <sheetData>
    <row r="1" spans="1:9" ht="22.5">
      <c r="A1" s="69" t="s">
        <v>45</v>
      </c>
      <c r="B1" s="66" t="s">
        <v>1</v>
      </c>
      <c r="C1" s="32" t="s">
        <v>22</v>
      </c>
      <c r="D1" s="33" t="s">
        <v>40</v>
      </c>
      <c r="E1" s="33" t="s">
        <v>44</v>
      </c>
      <c r="F1" s="33" t="s">
        <v>42</v>
      </c>
      <c r="G1" s="82" t="s">
        <v>49</v>
      </c>
      <c r="H1" s="66" t="s">
        <v>51</v>
      </c>
      <c r="I1" s="34" t="s">
        <v>47</v>
      </c>
    </row>
    <row r="2" spans="1:9" ht="23.25" thickBot="1">
      <c r="A2" s="67"/>
      <c r="B2" s="68"/>
      <c r="C2" s="35" t="s">
        <v>23</v>
      </c>
      <c r="D2" s="62" t="s">
        <v>41</v>
      </c>
      <c r="E2" s="62" t="s">
        <v>41</v>
      </c>
      <c r="F2" s="62" t="s">
        <v>43</v>
      </c>
      <c r="G2" s="83" t="s">
        <v>50</v>
      </c>
      <c r="H2" s="68" t="s">
        <v>52</v>
      </c>
      <c r="I2" s="37" t="s">
        <v>48</v>
      </c>
    </row>
    <row r="3" spans="1:9" ht="22.5">
      <c r="A3" s="20">
        <v>1</v>
      </c>
      <c r="B3" s="64" t="s">
        <v>11</v>
      </c>
      <c r="C3" s="30">
        <v>1821789953</v>
      </c>
      <c r="D3" s="7">
        <f>(C3*0.5)/1000</f>
        <v>910894.9765</v>
      </c>
      <c r="E3" s="7">
        <f>C3/1000</f>
        <v>1821789.953</v>
      </c>
      <c r="F3" s="70">
        <f>D3/$D$23</f>
        <v>0.19141631666822836</v>
      </c>
      <c r="G3" s="7">
        <v>97801.73</v>
      </c>
      <c r="H3" s="7">
        <f>68568</f>
        <v>68568</v>
      </c>
      <c r="I3" s="8">
        <f>G3+H3</f>
        <v>166369.72999999998</v>
      </c>
    </row>
    <row r="4" spans="1:9" ht="22.5">
      <c r="A4" s="9">
        <v>2</v>
      </c>
      <c r="B4" s="71" t="s">
        <v>20</v>
      </c>
      <c r="C4" s="39">
        <v>1671442678</v>
      </c>
      <c r="D4" s="11">
        <f aca="true" t="shared" si="0" ref="D4:D22">(C4*0.5)/1000</f>
        <v>835721.339</v>
      </c>
      <c r="E4" s="11">
        <f aca="true" t="shared" si="1" ref="E4:E22">C4/1000</f>
        <v>1671442.678</v>
      </c>
      <c r="F4" s="72">
        <f aca="true" t="shared" si="2" ref="F4:F22">D4/$D$23</f>
        <v>0.17561925864064729</v>
      </c>
      <c r="G4" s="11">
        <v>384954.74</v>
      </c>
      <c r="H4" s="11">
        <f>105131</f>
        <v>105131</v>
      </c>
      <c r="I4" s="10">
        <f aca="true" t="shared" si="3" ref="I4:I22">G4+H4</f>
        <v>490085.74</v>
      </c>
    </row>
    <row r="5" spans="1:9" ht="22.5">
      <c r="A5" s="9">
        <v>3</v>
      </c>
      <c r="B5" s="71" t="s">
        <v>14</v>
      </c>
      <c r="C5" s="39">
        <v>1420833384</v>
      </c>
      <c r="D5" s="11">
        <f t="shared" si="0"/>
        <v>710416.692</v>
      </c>
      <c r="E5" s="11">
        <f t="shared" si="1"/>
        <v>1420833.384</v>
      </c>
      <c r="F5" s="72">
        <f t="shared" si="2"/>
        <v>0.14928762370034573</v>
      </c>
      <c r="G5" s="11">
        <v>13735</v>
      </c>
      <c r="H5" s="11">
        <v>13735</v>
      </c>
      <c r="I5" s="10">
        <f t="shared" si="3"/>
        <v>27470</v>
      </c>
    </row>
    <row r="6" spans="1:9" ht="22.5">
      <c r="A6" s="9">
        <v>4</v>
      </c>
      <c r="B6" s="71" t="s">
        <v>16</v>
      </c>
      <c r="C6" s="39">
        <v>599669917</v>
      </c>
      <c r="D6" s="11">
        <f t="shared" si="0"/>
        <v>299834.9585</v>
      </c>
      <c r="E6" s="11">
        <f t="shared" si="1"/>
        <v>599669.917</v>
      </c>
      <c r="F6" s="72">
        <f t="shared" si="2"/>
        <v>0.06300759675387353</v>
      </c>
      <c r="G6" s="11">
        <v>205248.6</v>
      </c>
      <c r="H6" s="11">
        <f>29887</f>
        <v>29887</v>
      </c>
      <c r="I6" s="10">
        <f t="shared" si="3"/>
        <v>235135.6</v>
      </c>
    </row>
    <row r="7" spans="1:9" ht="22.5">
      <c r="A7" s="9">
        <v>5</v>
      </c>
      <c r="B7" s="71" t="s">
        <v>0</v>
      </c>
      <c r="C7" s="39">
        <v>491150260</v>
      </c>
      <c r="D7" s="11">
        <f t="shared" si="0"/>
        <v>245575.13</v>
      </c>
      <c r="E7" s="11">
        <f t="shared" si="1"/>
        <v>491150.26</v>
      </c>
      <c r="F7" s="72">
        <f t="shared" si="2"/>
        <v>0.05160538598043454</v>
      </c>
      <c r="G7" s="11">
        <v>100752.2</v>
      </c>
      <c r="H7" s="11">
        <f>12611</f>
        <v>12611</v>
      </c>
      <c r="I7" s="10">
        <f t="shared" si="3"/>
        <v>113363.2</v>
      </c>
    </row>
    <row r="8" spans="1:9" ht="22.5">
      <c r="A8" s="9">
        <v>6</v>
      </c>
      <c r="B8" s="71" t="s">
        <v>18</v>
      </c>
      <c r="C8" s="39">
        <v>391055067</v>
      </c>
      <c r="D8" s="11">
        <f t="shared" si="0"/>
        <v>195527.5335</v>
      </c>
      <c r="E8" s="11">
        <f t="shared" si="1"/>
        <v>391055.067</v>
      </c>
      <c r="F8" s="72">
        <f t="shared" si="2"/>
        <v>0.041088337553032525</v>
      </c>
      <c r="G8" s="11">
        <v>128883</v>
      </c>
      <c r="H8" s="11">
        <f>17875</f>
        <v>17875</v>
      </c>
      <c r="I8" s="10">
        <f t="shared" si="3"/>
        <v>146758</v>
      </c>
    </row>
    <row r="9" spans="1:9" ht="22.5">
      <c r="A9" s="9">
        <v>7</v>
      </c>
      <c r="B9" s="71" t="s">
        <v>19</v>
      </c>
      <c r="C9" s="39">
        <v>387046900</v>
      </c>
      <c r="D9" s="11">
        <f t="shared" si="0"/>
        <v>193523.45</v>
      </c>
      <c r="E9" s="11">
        <f t="shared" si="1"/>
        <v>387046.9</v>
      </c>
      <c r="F9" s="72">
        <f t="shared" si="2"/>
        <v>0.04066719758436176</v>
      </c>
      <c r="G9" s="11">
        <v>35892.1</v>
      </c>
      <c r="H9" s="11">
        <f>26376</f>
        <v>26376</v>
      </c>
      <c r="I9" s="10">
        <f t="shared" si="3"/>
        <v>62268.1</v>
      </c>
    </row>
    <row r="10" spans="1:9" ht="22.5">
      <c r="A10" s="9">
        <v>8</v>
      </c>
      <c r="B10" s="71" t="s">
        <v>7</v>
      </c>
      <c r="C10" s="39">
        <v>380458680</v>
      </c>
      <c r="D10" s="11">
        <f t="shared" si="0"/>
        <v>190229.34</v>
      </c>
      <c r="E10" s="11">
        <f t="shared" si="1"/>
        <v>380458.68</v>
      </c>
      <c r="F10" s="72">
        <f t="shared" si="2"/>
        <v>0.03997497024842587</v>
      </c>
      <c r="G10" s="11">
        <v>92782</v>
      </c>
      <c r="H10" s="11">
        <f>23415+30554</f>
        <v>53969</v>
      </c>
      <c r="I10" s="10">
        <f t="shared" si="3"/>
        <v>146751</v>
      </c>
    </row>
    <row r="11" spans="1:9" ht="22.5">
      <c r="A11" s="9">
        <v>9</v>
      </c>
      <c r="B11" s="71" t="s">
        <v>12</v>
      </c>
      <c r="C11" s="39">
        <v>361189892</v>
      </c>
      <c r="D11" s="11">
        <f t="shared" si="0"/>
        <v>180594.946</v>
      </c>
      <c r="E11" s="11">
        <f t="shared" si="1"/>
        <v>361189.892</v>
      </c>
      <c r="F11" s="72">
        <f t="shared" si="2"/>
        <v>0.03795038974201391</v>
      </c>
      <c r="G11" s="11">
        <v>146547.6</v>
      </c>
      <c r="H11" s="11">
        <f>16679</f>
        <v>16679</v>
      </c>
      <c r="I11" s="10">
        <f t="shared" si="3"/>
        <v>163226.6</v>
      </c>
    </row>
    <row r="12" spans="1:9" ht="22.5">
      <c r="A12" s="9">
        <v>10</v>
      </c>
      <c r="B12" s="71" t="s">
        <v>10</v>
      </c>
      <c r="C12" s="39">
        <v>358871485</v>
      </c>
      <c r="D12" s="11">
        <f t="shared" si="0"/>
        <v>179435.7425</v>
      </c>
      <c r="E12" s="11">
        <f t="shared" si="1"/>
        <v>358871.485</v>
      </c>
      <c r="F12" s="72">
        <f t="shared" si="2"/>
        <v>0.03770679364151558</v>
      </c>
      <c r="G12" s="11">
        <v>51100.6</v>
      </c>
      <c r="H12" s="11">
        <v>51100.6</v>
      </c>
      <c r="I12" s="10">
        <f t="shared" si="3"/>
        <v>102201.2</v>
      </c>
    </row>
    <row r="13" spans="1:9" ht="22.5">
      <c r="A13" s="9">
        <v>11</v>
      </c>
      <c r="B13" s="71" t="s">
        <v>4</v>
      </c>
      <c r="C13" s="39">
        <v>325152862</v>
      </c>
      <c r="D13" s="11">
        <f t="shared" si="0"/>
        <v>162576.431</v>
      </c>
      <c r="E13" s="11">
        <f t="shared" si="1"/>
        <v>325152.862</v>
      </c>
      <c r="F13" s="72">
        <f t="shared" si="2"/>
        <v>0.0341639622590304</v>
      </c>
      <c r="G13" s="11">
        <v>135765</v>
      </c>
      <c r="H13" s="11">
        <v>10598</v>
      </c>
      <c r="I13" s="10">
        <f t="shared" si="3"/>
        <v>146363</v>
      </c>
    </row>
    <row r="14" spans="1:9" ht="22.5">
      <c r="A14" s="9">
        <v>12</v>
      </c>
      <c r="B14" s="71" t="s">
        <v>2</v>
      </c>
      <c r="C14" s="39">
        <v>236133860</v>
      </c>
      <c r="D14" s="11">
        <f t="shared" si="0"/>
        <v>118066.93</v>
      </c>
      <c r="E14" s="11">
        <f t="shared" si="1"/>
        <v>236133.86</v>
      </c>
      <c r="F14" s="72">
        <f t="shared" si="2"/>
        <v>0.024810694365406408</v>
      </c>
      <c r="G14" s="11">
        <v>125284.1</v>
      </c>
      <c r="H14" s="11">
        <f>18931</f>
        <v>18931</v>
      </c>
      <c r="I14" s="10">
        <f t="shared" si="3"/>
        <v>144215.1</v>
      </c>
    </row>
    <row r="15" spans="1:9" ht="22.5">
      <c r="A15" s="9">
        <v>13</v>
      </c>
      <c r="B15" s="71" t="s">
        <v>17</v>
      </c>
      <c r="C15" s="39">
        <v>204455627</v>
      </c>
      <c r="D15" s="11">
        <f t="shared" si="0"/>
        <v>102227.8135</v>
      </c>
      <c r="E15" s="11">
        <f t="shared" si="1"/>
        <v>204455.627</v>
      </c>
      <c r="F15" s="72">
        <f t="shared" si="2"/>
        <v>0.021482247708077676</v>
      </c>
      <c r="G15" s="11">
        <v>25830.6</v>
      </c>
      <c r="H15" s="11">
        <f>13721</f>
        <v>13721</v>
      </c>
      <c r="I15" s="10">
        <f t="shared" si="3"/>
        <v>39551.6</v>
      </c>
    </row>
    <row r="16" spans="1:9" ht="22.5">
      <c r="A16" s="9">
        <v>14</v>
      </c>
      <c r="B16" s="71" t="s">
        <v>9</v>
      </c>
      <c r="C16" s="39">
        <v>196581212</v>
      </c>
      <c r="D16" s="11">
        <f t="shared" si="0"/>
        <v>98290.606</v>
      </c>
      <c r="E16" s="11">
        <f t="shared" si="1"/>
        <v>196581.212</v>
      </c>
      <c r="F16" s="72">
        <f t="shared" si="2"/>
        <v>0.020654879265994137</v>
      </c>
      <c r="G16" s="11">
        <v>123620.5</v>
      </c>
      <c r="H16" s="11">
        <f>14251</f>
        <v>14251</v>
      </c>
      <c r="I16" s="10">
        <f t="shared" si="3"/>
        <v>137871.5</v>
      </c>
    </row>
    <row r="17" spans="1:9" ht="22.5">
      <c r="A17" s="9">
        <v>15</v>
      </c>
      <c r="B17" s="71" t="s">
        <v>6</v>
      </c>
      <c r="C17" s="39">
        <v>180451146</v>
      </c>
      <c r="D17" s="11">
        <f t="shared" si="0"/>
        <v>90225.573</v>
      </c>
      <c r="E17" s="11">
        <f t="shared" si="1"/>
        <v>180451.146</v>
      </c>
      <c r="F17" s="72">
        <f t="shared" si="2"/>
        <v>0.01896008573820514</v>
      </c>
      <c r="G17" s="11">
        <v>19166.86</v>
      </c>
      <c r="H17" s="11">
        <v>12441.54</v>
      </c>
      <c r="I17" s="10">
        <f t="shared" si="3"/>
        <v>31608.4</v>
      </c>
    </row>
    <row r="18" spans="1:9" ht="22.5">
      <c r="A18" s="9">
        <v>16</v>
      </c>
      <c r="B18" s="71" t="s">
        <v>8</v>
      </c>
      <c r="C18" s="39">
        <v>130697173</v>
      </c>
      <c r="D18" s="11">
        <f t="shared" si="0"/>
        <v>65348.5865</v>
      </c>
      <c r="E18" s="11">
        <f t="shared" si="1"/>
        <v>130697.173</v>
      </c>
      <c r="F18" s="72">
        <f t="shared" si="2"/>
        <v>0.013732412682050962</v>
      </c>
      <c r="G18" s="11">
        <v>24542.4</v>
      </c>
      <c r="H18" s="11">
        <f>12405</f>
        <v>12405</v>
      </c>
      <c r="I18" s="10">
        <f t="shared" si="3"/>
        <v>36947.4</v>
      </c>
    </row>
    <row r="19" spans="1:9" ht="22.5">
      <c r="A19" s="9">
        <v>17</v>
      </c>
      <c r="B19" s="71" t="s">
        <v>5</v>
      </c>
      <c r="C19" s="39">
        <v>93955482</v>
      </c>
      <c r="D19" s="11">
        <f t="shared" si="0"/>
        <v>46977.741</v>
      </c>
      <c r="E19" s="11">
        <f t="shared" si="1"/>
        <v>93955.482</v>
      </c>
      <c r="F19" s="72">
        <f t="shared" si="2"/>
        <v>0.009871946140449502</v>
      </c>
      <c r="G19" s="11">
        <v>24342.2</v>
      </c>
      <c r="H19" s="11">
        <f>14001</f>
        <v>14001</v>
      </c>
      <c r="I19" s="10">
        <f t="shared" si="3"/>
        <v>38343.2</v>
      </c>
    </row>
    <row r="20" spans="1:9" ht="22.5">
      <c r="A20" s="9">
        <v>18</v>
      </c>
      <c r="B20" s="71" t="s">
        <v>15</v>
      </c>
      <c r="C20" s="39">
        <v>92418445</v>
      </c>
      <c r="D20" s="11">
        <f t="shared" si="0"/>
        <v>46209.2225</v>
      </c>
      <c r="E20" s="11">
        <f t="shared" si="1"/>
        <v>92418.445</v>
      </c>
      <c r="F20" s="72">
        <f t="shared" si="2"/>
        <v>0.00971044894883403</v>
      </c>
      <c r="G20" s="11">
        <v>32293.2</v>
      </c>
      <c r="H20" s="11">
        <f>10683</f>
        <v>10683</v>
      </c>
      <c r="I20" s="10">
        <f t="shared" si="3"/>
        <v>42976.2</v>
      </c>
    </row>
    <row r="21" spans="1:9" ht="22.5">
      <c r="A21" s="74">
        <v>19</v>
      </c>
      <c r="B21" s="75" t="s">
        <v>13</v>
      </c>
      <c r="C21" s="76">
        <v>87466060</v>
      </c>
      <c r="D21" s="77">
        <f t="shared" si="0"/>
        <v>43733.03</v>
      </c>
      <c r="E21" s="77">
        <f t="shared" si="1"/>
        <v>87466.06</v>
      </c>
      <c r="F21" s="78">
        <f t="shared" si="2"/>
        <v>0.0091900995562699</v>
      </c>
      <c r="G21" s="77">
        <v>14012</v>
      </c>
      <c r="H21" s="77">
        <f>9563</f>
        <v>9563</v>
      </c>
      <c r="I21" s="88">
        <f t="shared" si="3"/>
        <v>23575</v>
      </c>
    </row>
    <row r="22" spans="1:9" ht="23.25" thickBot="1">
      <c r="A22" s="12">
        <v>20</v>
      </c>
      <c r="B22" s="65" t="s">
        <v>3</v>
      </c>
      <c r="C22" s="31">
        <v>86602385</v>
      </c>
      <c r="D22" s="14">
        <f t="shared" si="0"/>
        <v>43301.1925</v>
      </c>
      <c r="E22" s="14">
        <f t="shared" si="1"/>
        <v>86602.385</v>
      </c>
      <c r="F22" s="73">
        <f t="shared" si="2"/>
        <v>0.009099352822802526</v>
      </c>
      <c r="G22" s="14">
        <v>83363</v>
      </c>
      <c r="H22" s="14">
        <f>12046</f>
        <v>12046</v>
      </c>
      <c r="I22" s="13">
        <f t="shared" si="3"/>
        <v>95409</v>
      </c>
    </row>
    <row r="23" spans="2:9" ht="23.25" thickBot="1">
      <c r="B23" s="15"/>
      <c r="C23" s="24" t="s">
        <v>21</v>
      </c>
      <c r="D23" s="86">
        <f>SUM(D3:D22)</f>
        <v>4758711.234000001</v>
      </c>
      <c r="E23" s="87">
        <f>SUM(E3:E22)</f>
        <v>9517422.468000002</v>
      </c>
      <c r="F23" s="63"/>
      <c r="G23" s="17">
        <f>SUM(G3:G22)</f>
        <v>1865917.4300000002</v>
      </c>
      <c r="H23" s="18">
        <f>SUM(H3:H22)</f>
        <v>524572.1399999999</v>
      </c>
      <c r="I23" s="19">
        <f>SUM(I3:I22)</f>
        <v>2390489.5700000003</v>
      </c>
    </row>
    <row r="24" ht="22.5">
      <c r="H24" s="29"/>
    </row>
    <row r="25" spans="1:9" s="80" customFormat="1" ht="22.5">
      <c r="A25" s="79" t="s">
        <v>46</v>
      </c>
      <c r="G25" s="85"/>
      <c r="H25" s="81"/>
      <c r="I25" s="81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50" r:id="rId1"/>
  <headerFooter alignWithMargins="0">
    <oddHeader>&amp;C&amp;"Arial,Bold"&amp;20 2008 Township Local Road Program</oddHeader>
    <oddFooter>&amp;R&amp;"Arial,Bold"&amp;14&amp;D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McCulloch</dc:creator>
  <cp:keywords/>
  <dc:description/>
  <cp:lastModifiedBy>Roy Townsend</cp:lastModifiedBy>
  <cp:lastPrinted>2014-03-10T12:13:43Z</cp:lastPrinted>
  <dcterms:created xsi:type="dcterms:W3CDTF">2008-08-25T14:43:57Z</dcterms:created>
  <dcterms:modified xsi:type="dcterms:W3CDTF">2014-04-02T14:38:33Z</dcterms:modified>
  <cp:category/>
  <cp:version/>
  <cp:contentType/>
  <cp:contentStatus/>
</cp:coreProperties>
</file>